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1173254A-9AFB-4977-B14E-195A2E1D2870}" xr6:coauthVersionLast="47" xr6:coauthVersionMax="47" xr10:uidLastSave="{00000000-0000-0000-0000-000000000000}"/>
  <bookViews>
    <workbookView xWindow="42120" yWindow="2610" windowWidth="28800" windowHeight="15285" firstSheet="12" activeTab="12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3" state="hidden" r:id="rId11"/>
    <sheet name="Oppgave 12" sheetId="14" state="hidden" r:id="rId12"/>
    <sheet name="Oppgave 13" sheetId="15" r:id="rId13"/>
    <sheet name="Oppgave 14" sheetId="16" state="hidden" r:id="rId14"/>
    <sheet name="Oppgave 15" sheetId="17" state="hidden" r:id="rId15"/>
    <sheet name="Oppgave 16" sheetId="18" state="hidden" r:id="rId16"/>
    <sheet name="Oppgave 17" sheetId="19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9" l="1"/>
  <c r="C11" i="19"/>
  <c r="B6" i="19"/>
  <c r="C27" i="18"/>
  <c r="C26" i="18"/>
  <c r="C25" i="18"/>
  <c r="B18" i="18"/>
  <c r="B15" i="18"/>
  <c r="C12" i="18"/>
  <c r="B9" i="18"/>
  <c r="C17" i="17"/>
  <c r="C15" i="17"/>
  <c r="B14" i="17"/>
  <c r="B13" i="17"/>
  <c r="B5" i="17"/>
  <c r="B4" i="17"/>
  <c r="C18" i="16"/>
  <c r="B11" i="16"/>
  <c r="C8" i="16"/>
  <c r="B5" i="16"/>
  <c r="C21" i="15"/>
  <c r="C20" i="15"/>
  <c r="D14" i="15"/>
  <c r="D13" i="15"/>
  <c r="D12" i="15"/>
  <c r="C7" i="15"/>
  <c r="B7" i="15"/>
  <c r="B6" i="15"/>
  <c r="C22" i="14"/>
  <c r="B17" i="14"/>
  <c r="B16" i="14"/>
  <c r="C12" i="14"/>
  <c r="C9" i="14"/>
  <c r="B6" i="14"/>
  <c r="C16" i="13"/>
  <c r="C14" i="13"/>
  <c r="D12" i="13"/>
  <c r="C10" i="13"/>
  <c r="C8" i="13"/>
  <c r="C16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<sst xmlns="http://schemas.openxmlformats.org/spreadsheetml/2006/main" count="215" uniqueCount="187">
  <si>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</si>
  <si>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</si>
  <si>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</si>
  <si>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</si>
  <si>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</si>
  <si>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</si>
  <si>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</si>
  <si>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</si>
  <si>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 xml:space="preserve"> Det vil si at summen av alle punktsannsynlighetene er lik 1, og dette er en sannsynlighetsfordeling.</t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</si>
  <si>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</si>
  <si>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</si>
  <si>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</si>
  <si>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</si>
  <si>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</si>
  <si>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</si>
  <si>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</si>
  <si>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</si>
  <si>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</si>
  <si>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</si>
  <si>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</si>
  <si>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</si>
  <si>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</si>
  <si>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</si>
  <si>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</si>
  <si>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</si>
  <si>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</si>
  <si>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</si>
  <si>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</si>
  <si>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</si>
  <si>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</si>
  <si>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</si>
  <si>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</si>
  <si>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</si>
  <si>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</si>
  <si>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</si>
  <si>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</si>
  <si>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</si>
  <si>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</si>
  <si>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</si>
  <si>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</si>
  <si>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</si>
  <si>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</si>
  <si>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</si>
  <si>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</si>
  <si>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</si>
  <si>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</si>
  <si>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</si>
  <si>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</si>
  <si>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</si>
  <si>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</si>
  <si>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</si>
  <si>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</si>
  <si>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</si>
  <si>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</si>
  <si>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</si>
  <si>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</si>
  <si>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</si>
  <si>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d) P(X≤10)=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</si>
  <si>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</si>
  <si>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</si>
  <si>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</si>
  <si>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</si>
  <si>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</si>
  <si>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</si>
  <si>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</si>
  <si>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</si>
  <si>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</si>
  <si>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</si>
  <si>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</si>
  <si>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</si>
  <si>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</si>
  <si>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</si>
  <si>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</si>
  <si>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</si>
  <si>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</si>
  <si>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t>X&gt;7|X&gt;3=X&gt;7</t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</si>
  <si>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</si>
  <si>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</si>
  <si>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</si>
  <si>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</si>
  <si>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</si>
  <si>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</si>
  <si>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</si>
  <si>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</si>
  <si>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interessert i å finne sannsynligheten for at de to siste barna er gutter.</t>
  </si>
  <si>
    <r>
      <t>P(2 siste er gutter)=0.5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>=0.25</t>
    </r>
  </si>
  <si>
    <t>d) La Y være antall jenter født. Vi antar at Y∼B(100,0.5), og vi skal finne:</t>
  </si>
  <si>
    <r>
      <t>P(Y≥55)=1-P(X</t>
    </r>
    <r>
      <rPr>
        <sz val="11"/>
        <color theme="1"/>
        <rFont val="Aptos Narrow"/>
        <family val="2"/>
      </rPr>
      <t>≤54)</t>
    </r>
    <r>
      <rPr>
        <sz val="11"/>
        <color theme="1"/>
        <rFont val="Aptos Narrow"/>
        <family val="2"/>
        <scheme val="minor"/>
      </rPr>
      <t>=</t>
    </r>
  </si>
  <si>
    <t>Svar: sannsynligheten for at minst 55 kvinner får en jente er ca.18,4%.</t>
  </si>
  <si>
    <t>Svar: sannsynligheten for å få 3 gutter er ca.31,3%</t>
  </si>
  <si>
    <t>Svar: sannsynligheten for å få minst 3 gutter er ca.50%</t>
  </si>
  <si>
    <t>X-antall de som kjøper hytte</t>
  </si>
  <si>
    <r>
      <t>X</t>
    </r>
    <r>
      <rPr>
        <sz val="11"/>
        <color theme="1"/>
        <rFont val="Aptos Narrow"/>
        <family val="2"/>
      </rPr>
      <t>~Bin(25; 0,2)</t>
    </r>
  </si>
  <si>
    <t>p=1/5=0,2</t>
  </si>
  <si>
    <t>a)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</si>
  <si>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</si>
  <si>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≤5)=</t>
    </r>
  </si>
  <si>
    <r>
      <t>d) P(3</t>
    </r>
    <r>
      <rPr>
        <sz val="11"/>
        <color theme="1"/>
        <rFont val="Aptos Narrow"/>
        <family val="2"/>
      </rPr>
      <t>≤X&lt;6)=P(X≤5)-P(X≤2)=</t>
    </r>
  </si>
  <si>
    <r>
      <t xml:space="preserve">e) </t>
    </r>
    <r>
      <rPr>
        <sz val="11"/>
        <color theme="1"/>
        <rFont val="Aptos Narrow"/>
        <family val="2"/>
      </rPr>
      <t>µ=E(X)=np=</t>
    </r>
  </si>
  <si>
    <r>
      <t xml:space="preserve">f) </t>
    </r>
    <r>
      <rPr>
        <sz val="11"/>
        <color theme="1"/>
        <rFont val="Aptos Narrow"/>
        <family val="2"/>
      </rPr>
      <t>σ=</t>
    </r>
    <r>
      <rPr>
        <sz val="11"/>
        <color theme="1"/>
        <rFont val="Aptos Narrow"/>
        <family val="2"/>
        <scheme val="minor"/>
      </rPr>
      <t>SD(X)=</t>
    </r>
  </si>
  <si>
    <t>X- antall skjemte appelsiner</t>
  </si>
  <si>
    <t>a) Sannsynlighetsfordeling til X er binomisk fordeling.</t>
  </si>
  <si>
    <r>
      <t>X</t>
    </r>
    <r>
      <rPr>
        <sz val="11"/>
        <color theme="1"/>
        <rFont val="Aptos Narrow"/>
        <family val="2"/>
      </rPr>
      <t>~Bin(25; 0,05)</t>
    </r>
  </si>
  <si>
    <t>b) P(X=0)=</t>
  </si>
  <si>
    <t>Svar: sannsynligheten for at alle apelsinene i en kasse kan selges er ca.27,7%.</t>
  </si>
  <si>
    <r>
      <t>c) P(X</t>
    </r>
    <r>
      <rPr>
        <sz val="11"/>
        <color theme="1"/>
        <rFont val="Aptos Narrow"/>
        <family val="2"/>
      </rPr>
      <t>≥1)= 1-P(X=0)=</t>
    </r>
  </si>
  <si>
    <t>Svar: sannsynligheten for at minst en appelsin er skjemt er ca.72,3%.</t>
  </si>
  <si>
    <r>
      <t>d) P(X&gt;</t>
    </r>
    <r>
      <rPr>
        <sz val="11"/>
        <color theme="1"/>
        <rFont val="Aptos Narrow"/>
        <family val="2"/>
      </rPr>
      <t>3)=1-P(X≤3)=</t>
    </r>
  </si>
  <si>
    <t>Svar: sannsynligheten for at mer enn 3 appelsiner i ei kasse er skjemt er ca.3,4%</t>
  </si>
  <si>
    <r>
      <t xml:space="preserve">e) </t>
    </r>
    <r>
      <rPr>
        <sz val="11"/>
        <color theme="1"/>
        <rFont val="Aptos Narrow"/>
        <family val="2"/>
      </rPr>
      <t>µ=</t>
    </r>
    <r>
      <rPr>
        <sz val="11"/>
        <color theme="1"/>
        <rFont val="Aptos Narrow"/>
        <family val="2"/>
        <scheme val="minor"/>
      </rPr>
      <t>E(X)=np  og  Var(X)=np(1−p)</t>
    </r>
  </si>
  <si>
    <t>µ=E(X)=</t>
  </si>
  <si>
    <t>f) La Y være antall skjemte appelsiner i 40 kasser.</t>
  </si>
  <si>
    <r>
      <t>Y</t>
    </r>
    <r>
      <rPr>
        <sz val="11"/>
        <color theme="1"/>
        <rFont val="Aptos Narrow"/>
        <family val="2"/>
      </rPr>
      <t>~Bin(25*40, 0,05)</t>
    </r>
  </si>
  <si>
    <t>Y~Bin(1000, 0,05)</t>
  </si>
  <si>
    <t>P(Y&gt;50)=1−P(Y≤50)=</t>
  </si>
  <si>
    <t>Svar: sannsynligheten for at det er mer enn 50 skjemte appelsiner i 40 kasser er ca.46,2%.</t>
  </si>
  <si>
    <t>appelsin</t>
  </si>
  <si>
    <t>La X være antallet av disse som er smittet av sykdommen</t>
  </si>
  <si>
    <r>
      <t>X</t>
    </r>
    <r>
      <rPr>
        <sz val="11"/>
        <color theme="1"/>
        <rFont val="Aptos Narrow"/>
        <family val="2"/>
      </rPr>
      <t>~Bin(20, 0.10)</t>
    </r>
  </si>
  <si>
    <t>a) E(X)=np og Var(X)=np(1−p)</t>
  </si>
  <si>
    <t>eksemplarer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</si>
  <si>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</si>
  <si>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</si>
  <si>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ii) P(1&lt;X&lt;6)=P(X</t>
    </r>
    <r>
      <rPr>
        <sz val="11"/>
        <color theme="1"/>
        <rFont val="Aptos Narrow"/>
        <family val="2"/>
      </rPr>
      <t>≤5)-P(X≤1)=</t>
    </r>
  </si>
  <si>
    <t>d) Vi vil finne minste n slik at:</t>
  </si>
  <si>
    <t>1−P(X≤3)&gt;0.20</t>
  </si>
  <si>
    <t>P(X≤3)&lt;0.80</t>
  </si>
  <si>
    <t>Vi tester ulike verdier av n ved å bruke binomisk kumulativ sannsynlighet P(X≤3):</t>
  </si>
  <si>
    <t>n=20</t>
  </si>
  <si>
    <r>
      <t>P(X</t>
    </r>
    <r>
      <rPr>
        <sz val="11"/>
        <color theme="1"/>
        <rFont val="Aptos Narrow"/>
        <family val="2"/>
      </rPr>
      <t>≤3)=</t>
    </r>
  </si>
  <si>
    <t>n=25</t>
  </si>
  <si>
    <t>Svar: minste antall fisk vi må undersøke er 25</t>
  </si>
  <si>
    <t>La X være antall egg med blodflekker</t>
  </si>
  <si>
    <r>
      <t>X</t>
    </r>
    <r>
      <rPr>
        <sz val="11"/>
        <color theme="1"/>
        <rFont val="Aptos Narrow"/>
        <family val="2"/>
      </rPr>
      <t>~Bin(6, 0.05)</t>
    </r>
  </si>
  <si>
    <t>a) P(X=0)=</t>
  </si>
  <si>
    <t>Svar: sannsynligheten for at alle seks eggene er uten blodflekker er ca.73,5%.</t>
  </si>
  <si>
    <t>b) P(X≥1)=1−P(X=0)=</t>
  </si>
  <si>
    <t>Svar: sannsynligheten for at minst ett av eggene har blodflekk er ca.26,5%.</t>
  </si>
  <si>
    <t>c) P(X=2)=</t>
  </si>
  <si>
    <t>Svar: sannsynligheten for at to egg har blodflekk er ca.3,1%.</t>
  </si>
  <si>
    <t>d)</t>
  </si>
  <si>
    <r>
      <t>P(X=2|X</t>
    </r>
    <r>
      <rPr>
        <sz val="11"/>
        <color theme="1"/>
        <rFont val="Aptos Narrow"/>
        <family val="2"/>
      </rPr>
      <t>≥1)=</t>
    </r>
  </si>
  <si>
    <t>Svar: sannsynligheten for at to egg har blodflekk hvis minst ett har det er ca.11,5%</t>
  </si>
  <si>
    <t>a) X- antall riktige svar</t>
  </si>
  <si>
    <r>
      <t>X</t>
    </r>
    <r>
      <rPr>
        <sz val="11"/>
        <color theme="1"/>
        <rFont val="Aptos Narrow"/>
        <family val="2"/>
      </rPr>
      <t>~Bin(15, 0.25)</t>
    </r>
  </si>
  <si>
    <t>p=1/4=0,25</t>
  </si>
  <si>
    <t>µ=E(X)=np=</t>
  </si>
  <si>
    <t>svar</t>
  </si>
  <si>
    <t>Var(X)=np(1-p)=</t>
  </si>
  <si>
    <t>c) Personen A kan  forvente å svare riktig på omtrent 3–4 spørsmål, fordi E(X)=3,75</t>
  </si>
  <si>
    <t>d) P(X=5)=</t>
  </si>
  <si>
    <r>
      <t>P(X</t>
    </r>
    <r>
      <rPr>
        <sz val="11"/>
        <color theme="1"/>
        <rFont val="Aptos Narrow"/>
        <family val="2"/>
      </rPr>
      <t>≤5)=</t>
    </r>
  </si>
  <si>
    <r>
      <t>P(3</t>
    </r>
    <r>
      <rPr>
        <sz val="11"/>
        <color theme="1"/>
        <rFont val="Aptos Narrow"/>
        <family val="2"/>
      </rPr>
      <t>≤X&lt;5)=P(X=3)+P(X=4)=</t>
    </r>
  </si>
  <si>
    <t>e) P(X≥8)=1−P(X≤7)=</t>
  </si>
  <si>
    <t xml:space="preserve"> Svar: sannsynligheten for at en person som gjetter på alle spørsmålene består, er bare 1,7%. </t>
  </si>
  <si>
    <t>Dette betyr at eksamenskravet er høy og det sikrer at det er vanskelig å bestå uten kunnskaper.</t>
  </si>
  <si>
    <t>X- antall dager med middag på et gatakjøkken</t>
  </si>
  <si>
    <r>
      <t>a) X</t>
    </r>
    <r>
      <rPr>
        <sz val="11"/>
        <color theme="1"/>
        <rFont val="Aptos Narrow"/>
        <family val="2"/>
      </rPr>
      <t>~Bin (7, 0.3)</t>
    </r>
  </si>
  <si>
    <t>Det er to utfall som er spiser og ikke spiser middag på gatakjøkennet</t>
  </si>
  <si>
    <t>Utfallene er uavhengige.</t>
  </si>
  <si>
    <t>Sannsynligheten er lik for hver utfall (p=0,3).</t>
  </si>
  <si>
    <t>b) E(X)=np=</t>
  </si>
  <si>
    <t>Var (X)=np(1-p)=</t>
  </si>
  <si>
    <t>Det betyr at en tilfeldig ungdom spisser middagen sin på et gatekjøkkenet ca.2 dager i uka.</t>
  </si>
  <si>
    <t>dager</t>
  </si>
  <si>
    <t>Variansen forteller hvor mange dager varierer fra denne forventningen, dvs at det kan være mellom 1 og 3 dager i uka.</t>
  </si>
  <si>
    <t>c) P(X=4)=</t>
  </si>
  <si>
    <t>Svar: sannsynligheten for at en tilfeldig ungdom en uke spiser 4 av middagene på gatakjøkken er ca.9,7%.</t>
  </si>
  <si>
    <t>d) P(X≤2)=</t>
  </si>
  <si>
    <t>Svar: sannsynlighet for at ungdommen spiser middag på gatekjøkken høyst 2 dager i uka er ca.31,8%.</t>
  </si>
  <si>
    <t>e)</t>
  </si>
  <si>
    <t>P(X&gt;2)=1-P(X≤2)=</t>
  </si>
  <si>
    <t>P(X&gt;4|X&gt;2)=</t>
  </si>
  <si>
    <r>
      <t>Svar: dersom en ungdom allerede har spist middag på gatekjøkken mer enn 2 dager i uka, er sannsynligheten for at han/hun spiser der mer enn 4 dager ca.8,2%</t>
    </r>
    <r>
      <rPr>
        <sz val="11"/>
        <color theme="1"/>
        <rFont val="Aptos Narrow"/>
        <family val="2"/>
        <scheme val="minor"/>
      </rPr>
      <t>.</t>
    </r>
  </si>
  <si>
    <t>P(ikke bli frisk)=1-P(bli frisk)=1-0,8=0,2</t>
  </si>
  <si>
    <t>X- antallet av de 20 som ikke blir friske</t>
  </si>
  <si>
    <r>
      <t>X</t>
    </r>
    <r>
      <rPr>
        <sz val="11"/>
        <color theme="1"/>
        <rFont val="Aptos Narrow"/>
        <family val="2"/>
      </rPr>
      <t>~Bin (20, 0.2)</t>
    </r>
  </si>
  <si>
    <t>a) P(X=5)=</t>
  </si>
  <si>
    <r>
      <t>c) P(X&lt;4)=P(X</t>
    </r>
    <r>
      <rPr>
        <sz val="11"/>
        <color theme="1"/>
        <rFont val="Aptos Narrow"/>
        <family val="2"/>
      </rPr>
      <t>≤3)=</t>
    </r>
  </si>
  <si>
    <t>d) P(X&lt;x)&lt;0,25</t>
  </si>
  <si>
    <r>
      <t>P(X</t>
    </r>
    <r>
      <rPr>
        <sz val="11"/>
        <color theme="1"/>
        <rFont val="Aptos Narrow"/>
        <family val="2"/>
      </rPr>
      <t>≤x-1)&lt;0,25</t>
    </r>
  </si>
  <si>
    <r>
      <t>P(X</t>
    </r>
    <r>
      <rPr>
        <sz val="11"/>
        <color theme="1"/>
        <rFont val="Aptos Narrow"/>
        <family val="2"/>
      </rPr>
      <t>≤2)=</t>
    </r>
  </si>
  <si>
    <t>Det vil si at x=3 er den største verdien for at P(X&lt;x)&lt;0,25</t>
  </si>
  <si>
    <t>Svar: sannsynligheten for at han treffer alle blinkene er ca. 32.77%</t>
  </si>
  <si>
    <t>Svar: sannsynligheten for at han treffer mer enn tre av fem blinker er ca.73.73%.</t>
  </si>
  <si>
    <t>Svar: Sannsynligheten for at minst 8 egg ikke ødelegges er ca. 84.64%.</t>
  </si>
  <si>
    <t>Svar: Sannsynligheten for at høyst 10 egg ikke ødelegges er ca. 58.58%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</si>
</sst>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121518</xdr:colOff>
      <xdr:row>14</xdr:row>
      <xdr:rowOff>114619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A9794F-E7D9-A6A6-8186-E021B678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20693" cy="22863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4</xdr:col>
      <xdr:colOff>171450</xdr:colOff>
      <xdr:row>5</xdr:row>
      <xdr:rowOff>114300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C9EA74D-793F-702C-439A-232FFDAA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"/>
          <a:ext cx="32194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19904</xdr:colOff>
      <xdr:row>12</xdr:row>
      <xdr:rowOff>105067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38C7318-0F65-0861-80DA-C5ADDB30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80975"/>
          <a:ext cx="6115904" cy="2095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4</xdr:col>
      <xdr:colOff>323850</xdr:colOff>
      <xdr:row>4</xdr:row>
      <xdr:rowOff>114300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3C5186D-B5D5-267F-4FEC-75413FD6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619956</xdr:colOff>
      <xdr:row>9</xdr:row>
      <xdr:rowOff>66886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78D1B7D-4B15-2620-9727-925C7DB5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80975"/>
          <a:ext cx="5953956" cy="1514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171450</xdr:colOff>
      <xdr:row>10</xdr:row>
      <xdr:rowOff>107950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4267AB3-B0A0-CAFB-3239-01B81E1F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77061</xdr:colOff>
      <xdr:row>12</xdr:row>
      <xdr:rowOff>114569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825F27-E4CE-3891-FEE2-2590073D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361950"/>
          <a:ext cx="6173061" cy="1924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457201</xdr:colOff>
      <xdr:row>16</xdr:row>
      <xdr:rowOff>40131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468312C-B50B-3888-5CC2-426D3EDA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533650"/>
          <a:ext cx="1981200" cy="4020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305693</xdr:colOff>
      <xdr:row>12</xdr:row>
      <xdr:rowOff>57411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32F9F2-A7A0-7802-36B5-1306D41D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401693" cy="18671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4</xdr:col>
      <xdr:colOff>101600</xdr:colOff>
      <xdr:row>8</xdr:row>
      <xdr:rowOff>114300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E4D2E85-10A7-216E-3D6F-7A59AC25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134219</xdr:colOff>
      <xdr:row>13</xdr:row>
      <xdr:rowOff>114594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43E003F-F8C8-47BE-C81A-4E85C75F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30219" cy="2105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2</xdr:col>
      <xdr:colOff>568487</xdr:colOff>
      <xdr:row>23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49FC8A-2EF4-0B1B-4D5F-8A7BAFAF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00475"/>
          <a:ext cx="2092486" cy="371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171450</xdr:colOff>
      <xdr:row>9</xdr:row>
      <xdr:rowOff>107950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A012DB8-94E9-9428-994F-417DD53D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123825</xdr:rowOff>
    </xdr:from>
    <xdr:to>
      <xdr:col>14</xdr:col>
      <xdr:colOff>296107</xdr:colOff>
      <xdr:row>10</xdr:row>
      <xdr:rowOff>44667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94FB2BD-A086-B37C-FD15-B3B552D6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304800"/>
          <a:ext cx="5963482" cy="1549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715219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677114</xdr:colOff>
      <xdr:row>9</xdr:row>
      <xdr:rowOff>114502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011114" cy="14480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734272</xdr:colOff>
      <xdr:row>13</xdr:row>
      <xdr:rowOff>66977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606827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3</xdr:col>
      <xdr:colOff>241079</xdr:colOff>
      <xdr:row>8</xdr:row>
      <xdr:rowOff>28575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00"/>
          <a:ext cx="2527078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C9" sqref="C9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7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 s="3">
        <f>BINOMDIST(3,5,0.5,FALSE)</f>
        <v>0.3125</v>
      </c>
    </row>
    <row r="7" spans="1:4" x14ac:dyDescent="0.25">
      <c r="A7" t="s">
        <v>89</v>
      </c>
    </row>
    <row r="9" spans="1:4" x14ac:dyDescent="0.25">
      <c r="A9" t="s">
        <v>83</v>
      </c>
      <c r="C9">
        <f>1-BINOMDIST(2,D3,D4,TRUE)</f>
        <v>0.50000000000000011</v>
      </c>
    </row>
    <row r="10" spans="1:4" x14ac:dyDescent="0.25">
      <c r="A10" t="s">
        <v>90</v>
      </c>
    </row>
    <row r="12" spans="1:4" x14ac:dyDescent="0.25">
      <c r="A12" t="s">
        <v>84</v>
      </c>
    </row>
    <row r="13" spans="1:4" x14ac:dyDescent="0.25">
      <c r="A13" t="s">
        <v>85</v>
      </c>
    </row>
    <row r="15" spans="1:4" x14ac:dyDescent="0.25">
      <c r="A15" t="s">
        <v>86</v>
      </c>
    </row>
    <row r="16" spans="1:4" x14ac:dyDescent="0.25">
      <c r="A16" t="s">
        <v>87</v>
      </c>
      <c r="C16" s="3">
        <f>1-BINOMDIST(54,100,0.5,TRUE)</f>
        <v>0.18410080866334788</v>
      </c>
    </row>
    <row r="17" spans="1:1" x14ac:dyDescent="0.25">
      <c r="A17" t="s">
        <v>88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464-118C-41B7-824B-F4C9BD26E2D6}">
  <dimension ref="A2:D16"/>
  <sheetViews>
    <sheetView workbookViewId="0">
      <selection activeCell="H12" sqref="H12"/>
    </sheetView>
  </sheetViews>
  <sheetFormatPr defaultColWidth="11.42578125" defaultRowHeight="15" x14ac:dyDescent="0.25"/>
  <sheetData>
    <row r="2" spans="1:4" x14ac:dyDescent="0.25">
      <c r="A2" t="s">
        <v>91</v>
      </c>
      <c r="D2" t="s">
        <v>93</v>
      </c>
    </row>
    <row r="3" spans="1:4" x14ac:dyDescent="0.25">
      <c r="A3" t="s">
        <v>92</v>
      </c>
    </row>
    <row r="4" spans="1:4" x14ac:dyDescent="0.25">
      <c r="A4" t="s">
        <v>94</v>
      </c>
    </row>
    <row r="8" spans="1:4" x14ac:dyDescent="0.25">
      <c r="A8" t="s">
        <v>95</v>
      </c>
      <c r="C8" s="3">
        <f>BINOMDIST(5,25,0.2,TRUE)</f>
        <v>0.61668941177936887</v>
      </c>
    </row>
    <row r="10" spans="1:4" x14ac:dyDescent="0.25">
      <c r="A10" t="s">
        <v>96</v>
      </c>
      <c r="C10" s="3">
        <f>1-C8</f>
        <v>0.38331058822063113</v>
      </c>
    </row>
    <row r="12" spans="1:4" x14ac:dyDescent="0.25">
      <c r="A12" t="s">
        <v>97</v>
      </c>
      <c r="D12" s="3">
        <f>C8-BINOMDIST(2,25,0.2,TRUE)</f>
        <v>0.51846418893568025</v>
      </c>
    </row>
    <row r="14" spans="1:4" x14ac:dyDescent="0.25">
      <c r="A14" t="s">
        <v>98</v>
      </c>
      <c r="C14">
        <f>25*0.2</f>
        <v>5</v>
      </c>
    </row>
    <row r="16" spans="1:4" x14ac:dyDescent="0.25">
      <c r="A16" t="s">
        <v>99</v>
      </c>
      <c r="C16">
        <f>SQRT(25*0.2*(1-0.2))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2911-EE5C-4C3D-80A0-A1BC519E0E6F}">
  <dimension ref="A2:F23"/>
  <sheetViews>
    <sheetView workbookViewId="0">
      <selection activeCell="C9" sqref="C9"/>
    </sheetView>
  </sheetViews>
  <sheetFormatPr defaultColWidth="11.42578125" defaultRowHeight="15" x14ac:dyDescent="0.25"/>
  <sheetData>
    <row r="2" spans="1:6" x14ac:dyDescent="0.25">
      <c r="A2" t="s">
        <v>100</v>
      </c>
    </row>
    <row r="3" spans="1:6" x14ac:dyDescent="0.25">
      <c r="A3" t="s">
        <v>101</v>
      </c>
      <c r="F3" t="s">
        <v>102</v>
      </c>
    </row>
    <row r="6" spans="1:6" x14ac:dyDescent="0.25">
      <c r="A6" t="s">
        <v>103</v>
      </c>
      <c r="B6" s="3">
        <f>BINOMDIST(0,25,0.05,TRUE)</f>
        <v>0.27738957312183404</v>
      </c>
    </row>
    <row r="7" spans="1:6" x14ac:dyDescent="0.25">
      <c r="A7" t="s">
        <v>104</v>
      </c>
    </row>
    <row r="9" spans="1:6" x14ac:dyDescent="0.25">
      <c r="A9" t="s">
        <v>105</v>
      </c>
      <c r="C9" s="3">
        <f>1-B6</f>
        <v>0.7226104268781659</v>
      </c>
    </row>
    <row r="10" spans="1:6" x14ac:dyDescent="0.25">
      <c r="A10" t="s">
        <v>106</v>
      </c>
    </row>
    <row r="12" spans="1:6" x14ac:dyDescent="0.25">
      <c r="A12" t="s">
        <v>107</v>
      </c>
      <c r="C12" s="3">
        <f>1-BINOMDIST(3,25,0.05,TRUE)</f>
        <v>3.4090601480990745E-2</v>
      </c>
    </row>
    <row r="13" spans="1:6" x14ac:dyDescent="0.25">
      <c r="A13" t="s">
        <v>108</v>
      </c>
    </row>
    <row r="15" spans="1:6" x14ac:dyDescent="0.25">
      <c r="A15" t="s">
        <v>109</v>
      </c>
    </row>
    <row r="16" spans="1:6" x14ac:dyDescent="0.25">
      <c r="A16" s="4" t="s">
        <v>110</v>
      </c>
      <c r="B16" s="5">
        <f>25*0.05</f>
        <v>1.25</v>
      </c>
      <c r="C16" t="s">
        <v>116</v>
      </c>
    </row>
    <row r="17" spans="1:3" x14ac:dyDescent="0.25">
      <c r="A17" s="4" t="s">
        <v>21</v>
      </c>
      <c r="B17" s="5">
        <f>25*0.05*(1-0.05)</f>
        <v>1.1875</v>
      </c>
      <c r="C17" t="s">
        <v>116</v>
      </c>
    </row>
    <row r="19" spans="1:3" x14ac:dyDescent="0.25">
      <c r="A19" t="s">
        <v>111</v>
      </c>
    </row>
    <row r="20" spans="1:3" x14ac:dyDescent="0.25">
      <c r="A20" t="s">
        <v>112</v>
      </c>
    </row>
    <row r="21" spans="1:3" x14ac:dyDescent="0.25">
      <c r="A21" t="s">
        <v>113</v>
      </c>
    </row>
    <row r="22" spans="1:3" x14ac:dyDescent="0.25">
      <c r="A22" t="s">
        <v>114</v>
      </c>
      <c r="C22" s="3">
        <f>1-BINOMDIST(50,1000,0.05,TRUE)</f>
        <v>0.4624709591985724</v>
      </c>
    </row>
    <row r="23" spans="1:3" x14ac:dyDescent="0.25">
      <c r="A23" t="s">
        <v>115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B57-82DB-43D3-8575-CB527D831C8E}">
  <dimension ref="A2:D22"/>
  <sheetViews>
    <sheetView tabSelected="1"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117</v>
      </c>
    </row>
    <row r="3" spans="1:4" x14ac:dyDescent="0.25">
      <c r="A3" t="s">
        <v>118</v>
      </c>
    </row>
    <row r="5" spans="1:4" x14ac:dyDescent="0.25">
      <c r="A5" t="s">
        <v>119</v>
      </c>
    </row>
    <row r="6" spans="1:4" x14ac:dyDescent="0.25">
      <c r="A6" t="s">
        <v>19</v>
      </c>
      <c r="B6">
        <f>20*0.1</f>
        <v>2</v>
      </c>
      <c r="C6" t="s">
        <v>120</v>
      </c>
    </row>
    <row r="7" spans="1:4" x14ac:dyDescent="0.25">
      <c r="A7" t="s">
        <v>21</v>
      </c>
      <c r="B7" s="5">
        <f>20*0.1*(1-0.1)</f>
        <v>1.8</v>
      </c>
      <c r="C7" t="str">
        <f>C6</f>
        <v>eksemplarer</v>
      </c>
    </row>
    <row r="9" spans="1:4" x14ac:dyDescent="0.25">
      <c r="A9" t="s">
        <v>17</v>
      </c>
    </row>
    <row r="12" spans="1:4" x14ac:dyDescent="0.25">
      <c r="A12" t="s">
        <v>121</v>
      </c>
      <c r="D12" s="3">
        <f>BINOMDIST(3,20,0.1,TRUE)</f>
        <v>0.86704667656566503</v>
      </c>
    </row>
    <row r="13" spans="1:4" x14ac:dyDescent="0.25">
      <c r="A13" t="s">
        <v>122</v>
      </c>
      <c r="D13" s="3">
        <f>1-D12</f>
        <v>0.13295332343433497</v>
      </c>
    </row>
    <row r="14" spans="1:4" x14ac:dyDescent="0.25">
      <c r="A14" t="s">
        <v>123</v>
      </c>
      <c r="D14" s="3">
        <f>BINOMDIST(5,20,0.1,TRUE)-BINOMDIST(1,20,0.1,TRUE)</f>
        <v>0.59699986771032332</v>
      </c>
    </row>
    <row r="16" spans="1:4" x14ac:dyDescent="0.25">
      <c r="A16" t="s">
        <v>124</v>
      </c>
    </row>
    <row r="17" spans="1:3" x14ac:dyDescent="0.25">
      <c r="A17" t="s">
        <v>125</v>
      </c>
    </row>
    <row r="18" spans="1:3" x14ac:dyDescent="0.25">
      <c r="A18" t="s">
        <v>126</v>
      </c>
    </row>
    <row r="19" spans="1:3" x14ac:dyDescent="0.25">
      <c r="A19" t="s">
        <v>127</v>
      </c>
    </row>
    <row r="20" spans="1:3" x14ac:dyDescent="0.25">
      <c r="A20" t="s">
        <v>128</v>
      </c>
      <c r="B20" t="s">
        <v>129</v>
      </c>
      <c r="C20" s="2">
        <f>BINOMDIST(3,20,0.1,TRUE)</f>
        <v>0.86704667656566503</v>
      </c>
    </row>
    <row r="21" spans="1:3" x14ac:dyDescent="0.25">
      <c r="A21" t="s">
        <v>130</v>
      </c>
      <c r="B21" t="s">
        <v>129</v>
      </c>
      <c r="C21" s="2">
        <f>BINOMDIST(3,25,0.1,TRUE)</f>
        <v>0.7635913575531722</v>
      </c>
    </row>
    <row r="22" spans="1:3" x14ac:dyDescent="0.25">
      <c r="A22" t="s">
        <v>131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00F4-7A9D-44FD-89DE-87D1F76B97D5}">
  <dimension ref="A2:C19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132</v>
      </c>
    </row>
    <row r="3" spans="1:3" x14ac:dyDescent="0.25">
      <c r="A3" t="s">
        <v>133</v>
      </c>
    </row>
    <row r="5" spans="1:3" x14ac:dyDescent="0.25">
      <c r="A5" t="s">
        <v>134</v>
      </c>
      <c r="B5" s="3">
        <f>BINOMDIST(0,6,0.05,FALSE)</f>
        <v>0.73509189062500002</v>
      </c>
    </row>
    <row r="6" spans="1:3" x14ac:dyDescent="0.25">
      <c r="A6" t="s">
        <v>135</v>
      </c>
    </row>
    <row r="8" spans="1:3" x14ac:dyDescent="0.25">
      <c r="A8" t="s">
        <v>136</v>
      </c>
      <c r="C8" s="3">
        <f>1-B5</f>
        <v>0.26490810937499998</v>
      </c>
    </row>
    <row r="9" spans="1:3" x14ac:dyDescent="0.25">
      <c r="A9" t="s">
        <v>137</v>
      </c>
    </row>
    <row r="11" spans="1:3" x14ac:dyDescent="0.25">
      <c r="A11" t="s">
        <v>138</v>
      </c>
      <c r="B11" s="3">
        <f>BINOMDIST(2,6,0.05,FALSE)</f>
        <v>3.0543984375000006E-2</v>
      </c>
    </row>
    <row r="12" spans="1:3" x14ac:dyDescent="0.25">
      <c r="A12" t="s">
        <v>139</v>
      </c>
    </row>
    <row r="14" spans="1:3" x14ac:dyDescent="0.25">
      <c r="A14" t="s">
        <v>140</v>
      </c>
    </row>
    <row r="18" spans="1:3" x14ac:dyDescent="0.25">
      <c r="A18" t="s">
        <v>141</v>
      </c>
      <c r="C18" s="3">
        <f>B11/C8</f>
        <v>0.1153002995909136</v>
      </c>
    </row>
    <row r="19" spans="1:3" x14ac:dyDescent="0.25">
      <c r="A19" t="s">
        <v>142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FA5-9710-4284-91D7-8606B844C242}">
  <dimension ref="A2:C19"/>
  <sheetViews>
    <sheetView workbookViewId="0">
      <selection activeCell="C9" sqref="C9"/>
    </sheetView>
  </sheetViews>
  <sheetFormatPr defaultColWidth="11.42578125" defaultRowHeight="15" x14ac:dyDescent="0.25"/>
  <cols>
    <col min="1" max="1" width="14.140625" customWidth="1"/>
  </cols>
  <sheetData>
    <row r="2" spans="1:3" x14ac:dyDescent="0.25">
      <c r="A2" t="s">
        <v>143</v>
      </c>
      <c r="C2" t="s">
        <v>145</v>
      </c>
    </row>
    <row r="3" spans="1:3" x14ac:dyDescent="0.25">
      <c r="A3" t="s">
        <v>144</v>
      </c>
    </row>
    <row r="4" spans="1:3" x14ac:dyDescent="0.25">
      <c r="A4" s="4" t="s">
        <v>146</v>
      </c>
      <c r="B4" s="2">
        <f>15*0.25</f>
        <v>3.75</v>
      </c>
      <c r="C4" t="s">
        <v>147</v>
      </c>
    </row>
    <row r="5" spans="1:3" x14ac:dyDescent="0.25">
      <c r="A5" s="4" t="s">
        <v>148</v>
      </c>
      <c r="B5" s="5">
        <f>15*0.25*(1-0.25)</f>
        <v>2.8125</v>
      </c>
      <c r="C5" t="s">
        <v>147</v>
      </c>
    </row>
    <row r="7" spans="1:3" x14ac:dyDescent="0.25">
      <c r="A7" t="s">
        <v>17</v>
      </c>
    </row>
    <row r="11" spans="1:3" x14ac:dyDescent="0.25">
      <c r="A11" t="s">
        <v>149</v>
      </c>
    </row>
    <row r="13" spans="1:3" x14ac:dyDescent="0.25">
      <c r="A13" t="s">
        <v>150</v>
      </c>
      <c r="B13" s="3">
        <f>BINOMDIST(5,15,0.25,FALSE)</f>
        <v>0.16514598112553358</v>
      </c>
    </row>
    <row r="14" spans="1:3" x14ac:dyDescent="0.25">
      <c r="A14" t="s">
        <v>151</v>
      </c>
      <c r="B14" s="3">
        <f>BINOMDIST(5,15,0.25,TRUE)</f>
        <v>0.85163192264735699</v>
      </c>
    </row>
    <row r="15" spans="1:3" x14ac:dyDescent="0.25">
      <c r="A15" t="s">
        <v>152</v>
      </c>
      <c r="C15" s="3">
        <f>BINOMDIST(3,15,0.05,FALSE)+BINOMDIST(4,15,0.25,FALSE)</f>
        <v>0.25593204515699469</v>
      </c>
    </row>
    <row r="17" spans="1:3" x14ac:dyDescent="0.25">
      <c r="A17" t="s">
        <v>153</v>
      </c>
      <c r="C17" s="3">
        <f>1-BINOMDIST(7,15,0.25,TRUE)</f>
        <v>1.7299838364124298E-2</v>
      </c>
    </row>
    <row r="18" spans="1:3" x14ac:dyDescent="0.25">
      <c r="A18" t="s">
        <v>154</v>
      </c>
    </row>
    <row r="19" spans="1:3" x14ac:dyDescent="0.25">
      <c r="A19" t="s">
        <v>155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76FE-958E-4559-B6B8-32AC982A917C}">
  <dimension ref="A2:D28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156</v>
      </c>
    </row>
    <row r="4" spans="1:4" x14ac:dyDescent="0.25">
      <c r="A4" t="s">
        <v>157</v>
      </c>
    </row>
    <row r="5" spans="1:4" x14ac:dyDescent="0.25">
      <c r="A5" t="s">
        <v>158</v>
      </c>
    </row>
    <row r="6" spans="1:4" x14ac:dyDescent="0.25">
      <c r="A6" t="s">
        <v>159</v>
      </c>
    </row>
    <row r="7" spans="1:4" x14ac:dyDescent="0.25">
      <c r="A7" t="s">
        <v>160</v>
      </c>
    </row>
    <row r="9" spans="1:4" x14ac:dyDescent="0.25">
      <c r="A9" t="s">
        <v>161</v>
      </c>
      <c r="B9" s="5">
        <f>7*0.3</f>
        <v>2.1</v>
      </c>
      <c r="C9" t="s">
        <v>164</v>
      </c>
    </row>
    <row r="10" spans="1:4" x14ac:dyDescent="0.25">
      <c r="A10" t="s">
        <v>163</v>
      </c>
    </row>
    <row r="12" spans="1:4" x14ac:dyDescent="0.25">
      <c r="A12" t="s">
        <v>162</v>
      </c>
      <c r="C12" s="5">
        <f>7*0.3*(1-0.3)</f>
        <v>1.47</v>
      </c>
      <c r="D12" t="s">
        <v>164</v>
      </c>
    </row>
    <row r="13" spans="1:4" x14ac:dyDescent="0.25">
      <c r="A13" t="s">
        <v>165</v>
      </c>
    </row>
    <row r="15" spans="1:4" x14ac:dyDescent="0.25">
      <c r="A15" t="s">
        <v>166</v>
      </c>
      <c r="B15" s="3">
        <f>BINOMDIST(4,7,0.3,FALSE)</f>
        <v>9.7240500000000063E-2</v>
      </c>
    </row>
    <row r="16" spans="1:4" x14ac:dyDescent="0.25">
      <c r="A16" t="s">
        <v>167</v>
      </c>
    </row>
    <row r="18" spans="1:3" x14ac:dyDescent="0.25">
      <c r="A18" t="s">
        <v>168</v>
      </c>
      <c r="B18" s="3">
        <f>BINOMDIST(2,7,0.3,)</f>
        <v>0.31765230000000005</v>
      </c>
    </row>
    <row r="19" spans="1:3" x14ac:dyDescent="0.25">
      <c r="A19" t="s">
        <v>169</v>
      </c>
    </row>
    <row r="21" spans="1:3" x14ac:dyDescent="0.25">
      <c r="A21" t="s">
        <v>170</v>
      </c>
    </row>
    <row r="25" spans="1:3" x14ac:dyDescent="0.25">
      <c r="A25" t="s">
        <v>11</v>
      </c>
      <c r="C25" s="3">
        <f>1-BINOMDIST(4,7,0.3,TRUE)</f>
        <v>2.8795499999999974E-2</v>
      </c>
    </row>
    <row r="26" spans="1:3" x14ac:dyDescent="0.25">
      <c r="A26" t="s">
        <v>171</v>
      </c>
      <c r="C26" s="3">
        <f>1-BINOMDIST(2,7,0.3,TRUE)</f>
        <v>0.35293050000000004</v>
      </c>
    </row>
    <row r="27" spans="1:3" x14ac:dyDescent="0.25">
      <c r="A27" t="s">
        <v>172</v>
      </c>
      <c r="C27" s="3">
        <f>C25/C26</f>
        <v>8.1589718088972113E-2</v>
      </c>
    </row>
    <row r="28" spans="1:3" x14ac:dyDescent="0.25">
      <c r="A28" t="s">
        <v>173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0E99-A051-4BE9-886C-2060DF59257A}">
  <dimension ref="A2:C16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174</v>
      </c>
    </row>
    <row r="3" spans="1:3" x14ac:dyDescent="0.25">
      <c r="A3" t="s">
        <v>175</v>
      </c>
    </row>
    <row r="4" spans="1:3" x14ac:dyDescent="0.25">
      <c r="A4" t="s">
        <v>176</v>
      </c>
    </row>
    <row r="6" spans="1:3" x14ac:dyDescent="0.25">
      <c r="A6" t="s">
        <v>177</v>
      </c>
      <c r="B6" s="3">
        <f>BINOMDIST(5,20,0.2,FALSE)</f>
        <v>0.17455952155688043</v>
      </c>
    </row>
    <row r="8" spans="1:3" x14ac:dyDescent="0.25">
      <c r="A8" t="s">
        <v>17</v>
      </c>
    </row>
    <row r="11" spans="1:3" x14ac:dyDescent="0.25">
      <c r="A11" t="s">
        <v>178</v>
      </c>
      <c r="C11" s="3">
        <f>BINOMDIST(3,20,0.2,TRUE)</f>
        <v>0.4114488619565686</v>
      </c>
    </row>
    <row r="13" spans="1:3" x14ac:dyDescent="0.25">
      <c r="A13" t="s">
        <v>179</v>
      </c>
    </row>
    <row r="14" spans="1:3" x14ac:dyDescent="0.25">
      <c r="A14" t="s">
        <v>180</v>
      </c>
    </row>
    <row r="15" spans="1:3" x14ac:dyDescent="0.25">
      <c r="A15" t="s">
        <v>181</v>
      </c>
      <c r="B15" s="3">
        <f>BINOMDIST(2,20,0.2,TRUE)</f>
        <v>0.20608471894847391</v>
      </c>
    </row>
    <row r="16" spans="1:3" x14ac:dyDescent="0.25">
      <c r="A16" t="s">
        <v>182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C9" sqref="C9"/>
    </sheetView>
  </sheetViews>
  <sheetFormatPr defaultColWidth="11.42578125" defaultRowHeight="15" x14ac:dyDescent="0.25"/>
  <sheetData>
    <row r="12" spans="1:6" x14ac:dyDescent="0.25">
      <c r="A12" t="s">
        <v>7</v>
      </c>
      <c r="E12">
        <f>0.47+0.11+0.42</f>
        <v>1</v>
      </c>
      <c r="F12" t="s">
        <v>8</v>
      </c>
    </row>
    <row r="14" spans="1:6" x14ac:dyDescent="0.25">
      <c r="A14" t="s">
        <v>9</v>
      </c>
    </row>
    <row r="15" spans="1:6" x14ac:dyDescent="0.25">
      <c r="A15" t="s">
        <v>10</v>
      </c>
      <c r="B15">
        <f>0.31-0.24</f>
        <v>7.0000000000000007E-2</v>
      </c>
    </row>
    <row r="17" spans="1:3" x14ac:dyDescent="0.25">
      <c r="A17" t="s">
        <v>11</v>
      </c>
      <c r="C17">
        <f>1-0.47</f>
        <v>0.53</v>
      </c>
    </row>
    <row r="19" spans="1:3" x14ac:dyDescent="0.25">
      <c r="A19" t="s">
        <v>12</v>
      </c>
      <c r="C19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topLeftCell="A5" workbookViewId="0">
      <selection activeCell="C9" sqref="C9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18</v>
      </c>
      <c r="D1" t="s">
        <v>20</v>
      </c>
    </row>
    <row r="2" spans="1:4" x14ac:dyDescent="0.25">
      <c r="A2">
        <v>0</v>
      </c>
      <c r="B2">
        <f>1-SUM(B3:B7)</f>
        <v>0.29999999999999993</v>
      </c>
      <c r="C2">
        <f>A2*B2</f>
        <v>0</v>
      </c>
      <c r="D2">
        <f>(A2-B$18)^2*B2</f>
        <v>0.67499999999999982</v>
      </c>
    </row>
    <row r="3" spans="1:4" x14ac:dyDescent="0.25">
      <c r="A3">
        <v>1</v>
      </c>
      <c r="B3">
        <v>0.28000000000000003</v>
      </c>
      <c r="C3">
        <f t="shared" ref="C3:C7" si="0">A3*B3</f>
        <v>0.28000000000000003</v>
      </c>
      <c r="D3">
        <f t="shared" ref="D3:D7" si="1">(A3-B$18)^2*B3</f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14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13</v>
      </c>
      <c r="B10">
        <f>B2</f>
        <v>0.29999999999999993</v>
      </c>
    </row>
    <row r="11" spans="1:4" x14ac:dyDescent="0.25">
      <c r="A11" t="s">
        <v>15</v>
      </c>
      <c r="D11">
        <f>SUM(B2:B4)</f>
        <v>0.78</v>
      </c>
    </row>
    <row r="12" spans="1:4" x14ac:dyDescent="0.25">
      <c r="A12" t="s">
        <v>16</v>
      </c>
      <c r="D12">
        <f>B4+B5</f>
        <v>0.30000000000000004</v>
      </c>
    </row>
    <row r="14" spans="1:4" x14ac:dyDescent="0.25">
      <c r="A14" t="s">
        <v>22</v>
      </c>
    </row>
    <row r="18" spans="1:4" x14ac:dyDescent="0.25">
      <c r="A18" t="s">
        <v>19</v>
      </c>
      <c r="B18">
        <f>C8</f>
        <v>1.5</v>
      </c>
    </row>
    <row r="19" spans="1:4" x14ac:dyDescent="0.25">
      <c r="A19" t="s">
        <v>21</v>
      </c>
      <c r="B19">
        <f>D8</f>
        <v>2.0099999999999998</v>
      </c>
    </row>
    <row r="21" spans="1:4" x14ac:dyDescent="0.25">
      <c r="A21" t="s">
        <v>26</v>
      </c>
    </row>
    <row r="22" spans="1:4" x14ac:dyDescent="0.25">
      <c r="A22" t="s">
        <v>23</v>
      </c>
      <c r="B22">
        <f>B2*B2+B3*B2+B2*B3+B3*B3</f>
        <v>0.33639999999999992</v>
      </c>
      <c r="D22" t="s">
        <v>24</v>
      </c>
    </row>
    <row r="24" spans="1:4" x14ac:dyDescent="0.25">
      <c r="A24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27</v>
      </c>
      <c r="B2">
        <f>1-(0.1+0.2+0.4)</f>
        <v>0.29999999999999993</v>
      </c>
    </row>
    <row r="4" spans="1:3" x14ac:dyDescent="0.25">
      <c r="A4" t="s">
        <v>28</v>
      </c>
      <c r="C4">
        <f>0.3+0.4</f>
        <v>0.7</v>
      </c>
    </row>
    <row r="6" spans="1:3" x14ac:dyDescent="0.25">
      <c r="A6" t="s">
        <v>22</v>
      </c>
    </row>
    <row r="7" spans="1:3" x14ac:dyDescent="0.25">
      <c r="A7" t="s">
        <v>0</v>
      </c>
      <c r="B7" t="s">
        <v>1</v>
      </c>
      <c r="C7" t="s">
        <v>29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 t="shared" ref="C9:C11" si="0">A9*B9</f>
        <v>0.4</v>
      </c>
    </row>
    <row r="10" spans="1:3" x14ac:dyDescent="0.25">
      <c r="A10">
        <v>3</v>
      </c>
      <c r="B10">
        <v>0.3</v>
      </c>
      <c r="C10">
        <f t="shared" si="0"/>
        <v>0.89999999999999991</v>
      </c>
    </row>
    <row r="11" spans="1:3" x14ac:dyDescent="0.25">
      <c r="A11">
        <v>4</v>
      </c>
      <c r="B11">
        <v>0.4</v>
      </c>
      <c r="C11">
        <f t="shared" si="0"/>
        <v>1.6</v>
      </c>
    </row>
    <row r="12" spans="1:3" x14ac:dyDescent="0.25">
      <c r="B12" t="s">
        <v>19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C9" sqref="C9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29</v>
      </c>
      <c r="D2" t="s">
        <v>20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 t="shared" ref="C4:C5" si="0">A4*B4</f>
        <v>25</v>
      </c>
      <c r="D4">
        <f t="shared" ref="D4:D5" si="1">(A4-B$8)^2*B4</f>
        <v>2.25</v>
      </c>
    </row>
    <row r="5" spans="1:4" x14ac:dyDescent="0.25">
      <c r="A5">
        <v>60</v>
      </c>
      <c r="B5">
        <v>0.3</v>
      </c>
      <c r="C5">
        <f t="shared" si="0"/>
        <v>18</v>
      </c>
      <c r="D5">
        <f t="shared" si="1"/>
        <v>410.7</v>
      </c>
    </row>
    <row r="6" spans="1:4" x14ac:dyDescent="0.25">
      <c r="A6" t="s">
        <v>14</v>
      </c>
      <c r="C6">
        <f>SUM(C3:C5)</f>
        <v>97</v>
      </c>
      <c r="D6">
        <f>SUM(D3:D5)</f>
        <v>651</v>
      </c>
    </row>
    <row r="8" spans="1:4" x14ac:dyDescent="0.25">
      <c r="A8" t="s">
        <v>30</v>
      </c>
      <c r="B8">
        <f>C6</f>
        <v>97</v>
      </c>
      <c r="C8" t="s">
        <v>32</v>
      </c>
    </row>
    <row r="10" spans="1:4" x14ac:dyDescent="0.25">
      <c r="A10" t="s">
        <v>31</v>
      </c>
      <c r="B10" s="2">
        <f>SQRT(D6)</f>
        <v>25.514701644346147</v>
      </c>
      <c r="C10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topLeftCell="A7" workbookViewId="0">
      <selection activeCell="C9" sqref="C9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33</v>
      </c>
      <c r="B2">
        <f>1-(0.4+0.3+0.1+0.05)</f>
        <v>0.15000000000000002</v>
      </c>
    </row>
    <row r="4" spans="1:5" x14ac:dyDescent="0.25">
      <c r="A4" t="s">
        <v>34</v>
      </c>
      <c r="D4">
        <f>B2+0.1</f>
        <v>0.25</v>
      </c>
    </row>
    <row r="6" spans="1:5" x14ac:dyDescent="0.25">
      <c r="A6" t="s">
        <v>35</v>
      </c>
      <c r="E6">
        <f>1-0.05</f>
        <v>0.95</v>
      </c>
    </row>
    <row r="8" spans="1:5" x14ac:dyDescent="0.25">
      <c r="A8" t="s">
        <v>36</v>
      </c>
    </row>
    <row r="10" spans="1:5" x14ac:dyDescent="0.25">
      <c r="A10" t="s">
        <v>37</v>
      </c>
    </row>
    <row r="12" spans="1:5" x14ac:dyDescent="0.25">
      <c r="A12" t="s">
        <v>38</v>
      </c>
      <c r="B12">
        <f>0*0.4+1*0.3+2*0.15+3*0.1+4*0.05</f>
        <v>1.1000000000000001</v>
      </c>
    </row>
    <row r="14" spans="1:5" x14ac:dyDescent="0.25">
      <c r="A14" t="s">
        <v>39</v>
      </c>
    </row>
    <row r="15" spans="1:5" x14ac:dyDescent="0.25">
      <c r="A15" t="s">
        <v>0</v>
      </c>
      <c r="B15" t="s">
        <v>1</v>
      </c>
      <c r="C15" t="s">
        <v>20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 t="shared" ref="C17:C20" si="0">(A17-B$12)^2*B17</f>
        <v>3.0000000000000053E-3</v>
      </c>
    </row>
    <row r="18" spans="1:3" x14ac:dyDescent="0.25">
      <c r="A18">
        <v>2</v>
      </c>
      <c r="B18">
        <v>0.15</v>
      </c>
      <c r="C18">
        <f t="shared" si="0"/>
        <v>0.12149999999999997</v>
      </c>
    </row>
    <row r="19" spans="1:3" x14ac:dyDescent="0.25">
      <c r="A19">
        <v>3</v>
      </c>
      <c r="B19">
        <v>0.1</v>
      </c>
      <c r="C19">
        <f t="shared" si="0"/>
        <v>0.36099999999999999</v>
      </c>
    </row>
    <row r="20" spans="1:3" x14ac:dyDescent="0.25">
      <c r="A20">
        <v>4</v>
      </c>
      <c r="B20">
        <v>0.05</v>
      </c>
      <c r="C20">
        <f t="shared" si="0"/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21</v>
      </c>
      <c r="B23">
        <f>C21</f>
        <v>1.3900000000000001</v>
      </c>
    </row>
    <row r="25" spans="1:3" x14ac:dyDescent="0.25">
      <c r="A25" t="s">
        <v>40</v>
      </c>
    </row>
    <row r="26" spans="1:3" x14ac:dyDescent="0.25">
      <c r="A26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42</v>
      </c>
    </row>
    <row r="3" spans="1:3" x14ac:dyDescent="0.25">
      <c r="A3" t="s">
        <v>43</v>
      </c>
    </row>
    <row r="4" spans="1:3" x14ac:dyDescent="0.25">
      <c r="A4" t="s">
        <v>44</v>
      </c>
    </row>
    <row r="5" spans="1:3" x14ac:dyDescent="0.25">
      <c r="A5" t="s">
        <v>45</v>
      </c>
    </row>
    <row r="6" spans="1:3" x14ac:dyDescent="0.25">
      <c r="A6" t="s">
        <v>46</v>
      </c>
    </row>
    <row r="7" spans="1:3" x14ac:dyDescent="0.25">
      <c r="A7" t="s">
        <v>47</v>
      </c>
    </row>
    <row r="9" spans="1:3" x14ac:dyDescent="0.25">
      <c r="A9" t="s">
        <v>48</v>
      </c>
    </row>
    <row r="10" spans="1:3" x14ac:dyDescent="0.25">
      <c r="A10" t="s">
        <v>49</v>
      </c>
    </row>
    <row r="11" spans="1:3" x14ac:dyDescent="0.25">
      <c r="A11" t="s">
        <v>50</v>
      </c>
      <c r="B11" s="1">
        <f>BINOMDIST(5,5,0.8,FALSE)</f>
        <v>0.32768000000000008</v>
      </c>
    </row>
    <row r="12" spans="1:3" x14ac:dyDescent="0.25">
      <c r="A12" t="s">
        <v>183</v>
      </c>
    </row>
    <row r="14" spans="1:3" x14ac:dyDescent="0.25">
      <c r="A14" t="s">
        <v>51</v>
      </c>
      <c r="C14" s="1">
        <f>BINOMDIST(4,5,0.8,FALSE)+B11</f>
        <v>0.73728000000000005</v>
      </c>
    </row>
    <row r="15" spans="1:3" x14ac:dyDescent="0.25">
      <c r="A15" t="s">
        <v>184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zoomScale="90" zoomScaleNormal="90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52</v>
      </c>
    </row>
    <row r="3" spans="1:3" x14ac:dyDescent="0.25">
      <c r="A3" t="s">
        <v>53</v>
      </c>
    </row>
    <row r="7" spans="1:3" x14ac:dyDescent="0.25">
      <c r="A7" t="s">
        <v>17</v>
      </c>
    </row>
    <row r="8" spans="1:3" x14ac:dyDescent="0.25">
      <c r="A8" t="s">
        <v>54</v>
      </c>
      <c r="B8">
        <f>25*0.4</f>
        <v>10</v>
      </c>
    </row>
    <row r="9" spans="1:3" x14ac:dyDescent="0.25">
      <c r="A9" t="s">
        <v>55</v>
      </c>
      <c r="C9">
        <f>B8*(1-0.4)</f>
        <v>6</v>
      </c>
    </row>
    <row r="11" spans="1:3" x14ac:dyDescent="0.25">
      <c r="A11" t="s">
        <v>56</v>
      </c>
      <c r="C11" s="1">
        <f>1-BINOMDIST(7,25,0.4,TRUE)</f>
        <v>0.84644826524406658</v>
      </c>
    </row>
    <row r="12" spans="1:3" x14ac:dyDescent="0.25">
      <c r="A12" t="s">
        <v>185</v>
      </c>
    </row>
    <row r="14" spans="1:3" x14ac:dyDescent="0.25">
      <c r="A14" t="s">
        <v>57</v>
      </c>
      <c r="B14" s="1">
        <f>BINOMDIST(10,25,0.4,TRUE)</f>
        <v>0.58577495636587096</v>
      </c>
    </row>
    <row r="15" spans="1:3" x14ac:dyDescent="0.25">
      <c r="A15" t="s">
        <v>186</v>
      </c>
    </row>
    <row r="17" spans="1:6" x14ac:dyDescent="0.25">
      <c r="A17" t="s">
        <v>58</v>
      </c>
      <c r="C17" t="s">
        <v>59</v>
      </c>
      <c r="F17" s="1">
        <f>BINOMDIST(12,25,0.4,TRUE)-BINOMDIST(8,25,0.4,TRUE)</f>
        <v>0.57270078087966425</v>
      </c>
    </row>
    <row r="18" spans="1:6" x14ac:dyDescent="0.25">
      <c r="A18" t="s">
        <v>62</v>
      </c>
    </row>
    <row r="20" spans="1:6" x14ac:dyDescent="0.25">
      <c r="A20" t="s">
        <v>61</v>
      </c>
    </row>
    <row r="21" spans="1:6" x14ac:dyDescent="0.25">
      <c r="A21" t="s">
        <v>63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workbookViewId="0">
      <selection activeCell="I32" sqref="I32"/>
    </sheetView>
  </sheetViews>
  <sheetFormatPr defaultColWidth="11.42578125" defaultRowHeight="15" x14ac:dyDescent="0.25"/>
  <sheetData>
    <row r="2" spans="1:2" x14ac:dyDescent="0.25">
      <c r="A2" t="s">
        <v>64</v>
      </c>
    </row>
    <row r="4" spans="1:2" x14ac:dyDescent="0.25">
      <c r="A4" t="s">
        <v>65</v>
      </c>
    </row>
    <row r="5" spans="1:2" x14ac:dyDescent="0.25">
      <c r="A5" t="s">
        <v>66</v>
      </c>
    </row>
    <row r="11" spans="1:2" x14ac:dyDescent="0.25">
      <c r="A11" t="s">
        <v>67</v>
      </c>
      <c r="B11" s="1">
        <f>BINOMDIST(1,25,0.2,FALSE)</f>
        <v>2.3611832414348232E-2</v>
      </c>
    </row>
    <row r="12" spans="1:2" x14ac:dyDescent="0.25">
      <c r="A12" t="s">
        <v>69</v>
      </c>
    </row>
    <row r="14" spans="1:2" x14ac:dyDescent="0.25">
      <c r="A14" t="s">
        <v>68</v>
      </c>
      <c r="B14" s="1">
        <f>BINOMDIST(0,25,0.2,FALSE)</f>
        <v>3.7778931862957137E-3</v>
      </c>
    </row>
    <row r="15" spans="1:2" x14ac:dyDescent="0.25">
      <c r="A15" t="s">
        <v>70</v>
      </c>
    </row>
    <row r="17" spans="1:5" x14ac:dyDescent="0.25">
      <c r="A17" t="s">
        <v>71</v>
      </c>
      <c r="B17" s="1">
        <f>BINOMDIST(4,25,0.2,TRUE)</f>
        <v>0.42067430925213178</v>
      </c>
    </row>
    <row r="18" spans="1:5" x14ac:dyDescent="0.25">
      <c r="A18" t="s">
        <v>72</v>
      </c>
    </row>
    <row r="20" spans="1:5" x14ac:dyDescent="0.25">
      <c r="A20" t="s">
        <v>73</v>
      </c>
      <c r="E20" s="1">
        <f>BINOMDIST(4,25,0.2,FALSE)+BINOMDIST(5,25,0.2,FALSE)+BINOMDIST(6,25,0.2,FALSE)</f>
        <v>0.54604207132587645</v>
      </c>
    </row>
    <row r="21" spans="1:5" x14ac:dyDescent="0.25">
      <c r="A21" t="s">
        <v>74</v>
      </c>
    </row>
    <row r="23" spans="1:5" x14ac:dyDescent="0.25">
      <c r="A23" t="s">
        <v>60</v>
      </c>
    </row>
    <row r="24" spans="1:5" x14ac:dyDescent="0.25">
      <c r="E24" t="s">
        <v>75</v>
      </c>
    </row>
    <row r="28" spans="1:5" x14ac:dyDescent="0.25">
      <c r="A28" t="s">
        <v>76</v>
      </c>
      <c r="D28" s="1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2025-02-10T19:56:42Z</dcterms:modified>
</cp:coreProperties>
</file>